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Z:\Департамент ОРЭ\РОЗНИЧНЫЙ Рынок\Раскрытие информации\2022\"/>
    </mc:Choice>
  </mc:AlternateContent>
  <bookViews>
    <workbookView xWindow="0" yWindow="0" windowWidth="26835" windowHeight="1045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F34" i="1" l="1"/>
  <c r="D34" i="1"/>
  <c r="D33" i="1"/>
  <c r="D32" i="1"/>
  <c r="D31" i="1"/>
  <c r="D30" i="1"/>
  <c r="J29" i="1"/>
  <c r="I29" i="1"/>
  <c r="F29" i="1"/>
  <c r="E29" i="1"/>
  <c r="D29" i="1"/>
  <c r="C29" i="1"/>
  <c r="D28" i="1"/>
  <c r="F27" i="1"/>
  <c r="G26" i="1"/>
  <c r="F25" i="1" s="1"/>
  <c r="F26" i="1"/>
  <c r="E26" i="1"/>
  <c r="D26" i="1"/>
  <c r="G24" i="1"/>
  <c r="F24" i="1"/>
  <c r="K23" i="1"/>
  <c r="E23" i="1"/>
  <c r="E20" i="1" s="1"/>
  <c r="K22" i="1"/>
  <c r="E22" i="1"/>
  <c r="J21" i="1"/>
  <c r="D21" i="1"/>
  <c r="J19" i="1"/>
  <c r="D19" i="1"/>
  <c r="E18" i="1"/>
  <c r="G17" i="1"/>
  <c r="F15" i="1" s="1"/>
  <c r="F17" i="1"/>
  <c r="E17" i="1"/>
  <c r="D17" i="1"/>
  <c r="J16" i="1"/>
  <c r="D16" i="1"/>
  <c r="E14" i="1"/>
  <c r="D14" i="1"/>
  <c r="F13" i="1"/>
  <c r="E12" i="1"/>
  <c r="D12" i="1"/>
  <c r="I11" i="1"/>
  <c r="G11" i="1"/>
  <c r="F11" i="1"/>
  <c r="D11" i="1"/>
  <c r="C11" i="1"/>
  <c r="I10" i="1"/>
  <c r="D10" i="1"/>
  <c r="C10" i="1"/>
  <c r="D20" i="1"/>
  <c r="E15" i="1"/>
  <c r="D15" i="1"/>
  <c r="G15" i="1" l="1"/>
  <c r="E25" i="1" l="1"/>
  <c r="E27" i="1"/>
  <c r="B17" i="1"/>
  <c r="E35" i="1"/>
  <c r="B34" i="1" l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J20" i="1" l="1"/>
  <c r="B22" i="1" l="1"/>
  <c r="B21" i="1"/>
  <c r="K20" i="1"/>
  <c r="H20" i="1" s="1"/>
  <c r="B23" i="1"/>
  <c r="B20" i="1" l="1"/>
  <c r="K35" i="1"/>
  <c r="J27" i="1"/>
  <c r="H27" i="1" l="1"/>
  <c r="B26" i="1" l="1"/>
  <c r="C9" i="1" l="1"/>
  <c r="L35" i="1"/>
  <c r="B12" i="1"/>
  <c r="G27" i="1" l="1"/>
  <c r="C35" i="1"/>
  <c r="G25" i="1"/>
  <c r="D25" i="1"/>
  <c r="B10" i="1"/>
  <c r="B11" i="1"/>
  <c r="B25" i="1" l="1"/>
  <c r="G35" i="1" l="1"/>
  <c r="B16" i="1"/>
  <c r="B15" i="1" s="1"/>
  <c r="F9" i="1" l="1"/>
  <c r="F35" i="1" s="1"/>
  <c r="D9" i="1" l="1"/>
  <c r="H9" i="1"/>
  <c r="B9" i="1" l="1"/>
  <c r="B19" i="1"/>
  <c r="B24" i="1" l="1"/>
  <c r="B13" i="1" l="1"/>
  <c r="B14" i="1" l="1"/>
  <c r="M35" i="1" l="1"/>
  <c r="I27" i="1" l="1"/>
  <c r="I35" i="1" s="1"/>
  <c r="H19" i="1" l="1"/>
  <c r="H16" i="1" l="1"/>
  <c r="H35" i="1" s="1"/>
  <c r="J15" i="1"/>
  <c r="H15" i="1" s="1"/>
  <c r="J35" i="1"/>
  <c r="B29" i="1" l="1"/>
  <c r="D27" i="1"/>
  <c r="D35" i="1" l="1"/>
  <c r="B27" i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<sst xmlns="http://schemas.openxmlformats.org/spreadsheetml/2006/main" count="43" uniqueCount="38">
  <si>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</si>
  <si>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</si>
  <si>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</si>
  <si>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</si>
  <si>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</si>
  <si>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</si>
  <si>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</si>
  <si>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</si>
  <si>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</si>
  <si>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</si>
  <si>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</si>
  <si>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</si>
  <si>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</si>
  <si>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</si>
  <si>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</si>
  <si>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</si>
  <si>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</si>
  <si>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</si>
  <si>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</si>
  <si>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</si>
  <si>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</si>
  <si>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</si>
  <si>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</si>
  <si>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</si>
  <si>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</si>
  <si>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</si>
  <si>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</si>
  <si>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</si>
  <si>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</si>
  <si>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</si>
  <si>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</si>
  <si>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</si>
  <si>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</si>
  <si>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</si>
  <si>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</si>
  <si>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</si>
  <si>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</si>
  <si>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март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</si>
</sst>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2/&#1040;&#1082;&#1090;.%20&#1086;&#1073;&#1098;&#1077;&#1084;&#1099;%20&#1076;&#1083;&#1103;%20&#1088;&#1072;&#1073;&#1086;&#1090;&#1099;%202022%2008.04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2/&#1040;&#1082;&#1090;.%20&#1086;&#1073;&#1098;&#1077;&#1084;&#1099;%20&#1076;&#1083;&#1103;%20&#1088;&#1072;&#1073;&#1086;&#1090;&#1099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Январь"/>
      <sheetName val="План Июл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</sheetNames>
    <sheetDataSet>
      <sheetData sheetId="0"/>
      <sheetData sheetId="1"/>
      <sheetData sheetId="2"/>
      <sheetData sheetId="3"/>
      <sheetData sheetId="4">
        <row r="58">
          <cell r="E58">
            <v>25841.304</v>
          </cell>
          <cell r="G58">
            <v>26023.486000000001</v>
          </cell>
        </row>
        <row r="59">
          <cell r="G59">
            <v>95.465999999999994</v>
          </cell>
        </row>
        <row r="60">
          <cell r="G60">
            <v>1297.3219999999999</v>
          </cell>
        </row>
        <row r="61">
          <cell r="G61">
            <v>1.339</v>
          </cell>
        </row>
        <row r="89">
          <cell r="G89">
            <v>0</v>
          </cell>
        </row>
      </sheetData>
      <sheetData sheetId="5">
        <row r="74">
          <cell r="E74">
            <v>5999.4709999999995</v>
          </cell>
          <cell r="G74">
            <v>6202.0309999999999</v>
          </cell>
        </row>
        <row r="75">
          <cell r="G75">
            <v>7544.9049999999997</v>
          </cell>
        </row>
        <row r="76">
          <cell r="G76">
            <v>1300.9000000000001</v>
          </cell>
        </row>
        <row r="77">
          <cell r="G77">
            <v>27.696999999999999</v>
          </cell>
        </row>
        <row r="81">
          <cell r="G81">
            <v>12.087999999999999</v>
          </cell>
        </row>
      </sheetData>
      <sheetData sheetId="6">
        <row r="68">
          <cell r="F68">
            <v>1084.2460000000001</v>
          </cell>
          <cell r="G68">
            <v>1287.21</v>
          </cell>
        </row>
        <row r="69">
          <cell r="G69">
            <v>1484.7270000000001</v>
          </cell>
        </row>
        <row r="74">
          <cell r="G74">
            <v>3.0760000000000001</v>
          </cell>
        </row>
      </sheetData>
      <sheetData sheetId="7">
        <row r="69">
          <cell r="E69">
            <v>625.029</v>
          </cell>
          <cell r="G69">
            <v>596.04700000000003</v>
          </cell>
        </row>
        <row r="70">
          <cell r="G70">
            <v>738.36699999999996</v>
          </cell>
        </row>
      </sheetData>
      <sheetData sheetId="8">
        <row r="62">
          <cell r="E62">
            <v>17480.04</v>
          </cell>
          <cell r="G62">
            <v>16956.292000000001</v>
          </cell>
        </row>
        <row r="63">
          <cell r="G63">
            <v>10950.258</v>
          </cell>
        </row>
        <row r="64">
          <cell r="G64">
            <v>3227</v>
          </cell>
        </row>
        <row r="65">
          <cell r="G65">
            <v>9.8510000000000009</v>
          </cell>
        </row>
        <row r="67">
          <cell r="G67">
            <v>2.915</v>
          </cell>
        </row>
        <row r="68">
          <cell r="G68">
            <v>2.2309999999999999</v>
          </cell>
        </row>
        <row r="69">
          <cell r="G69">
            <v>4.4000000000000004</v>
          </cell>
        </row>
        <row r="115">
          <cell r="G115">
            <v>13.1</v>
          </cell>
        </row>
        <row r="125">
          <cell r="G125">
            <v>309.33800000000002</v>
          </cell>
        </row>
        <row r="127">
          <cell r="G127">
            <v>9.3019999999999996</v>
          </cell>
        </row>
        <row r="136">
          <cell r="G136">
            <v>1189.597</v>
          </cell>
        </row>
      </sheetData>
      <sheetData sheetId="9">
        <row r="68">
          <cell r="E68">
            <v>6066.6509999999998</v>
          </cell>
          <cell r="G68">
            <v>5730.7690000000002</v>
          </cell>
        </row>
      </sheetData>
      <sheetData sheetId="10">
        <row r="68">
          <cell r="E68">
            <v>74513.555999999997</v>
          </cell>
          <cell r="G68">
            <v>70690.706000000006</v>
          </cell>
        </row>
        <row r="73">
          <cell r="G73">
            <v>99.522999999999996</v>
          </cell>
        </row>
      </sheetData>
      <sheetData sheetId="11">
        <row r="69">
          <cell r="E69">
            <v>25060.166000000001</v>
          </cell>
          <cell r="G69">
            <v>25100.055</v>
          </cell>
        </row>
        <row r="75">
          <cell r="G75">
            <v>38.53</v>
          </cell>
        </row>
      </sheetData>
      <sheetData sheetId="12">
        <row r="68">
          <cell r="E68">
            <v>5536.9880000000003</v>
          </cell>
          <cell r="G68">
            <v>5835.6760000000004</v>
          </cell>
        </row>
      </sheetData>
      <sheetData sheetId="13">
        <row r="67">
          <cell r="E67">
            <v>17513.545999999998</v>
          </cell>
          <cell r="G67">
            <v>19227.084999999999</v>
          </cell>
        </row>
        <row r="72">
          <cell r="G72">
            <v>29.942</v>
          </cell>
        </row>
        <row r="94">
          <cell r="G94">
            <v>50.56</v>
          </cell>
        </row>
        <row r="95">
          <cell r="G95">
            <v>17.087</v>
          </cell>
        </row>
      </sheetData>
      <sheetData sheetId="14">
        <row r="69">
          <cell r="E69">
            <v>32261.641</v>
          </cell>
          <cell r="G69">
            <v>41892.957999999999</v>
          </cell>
        </row>
        <row r="71">
          <cell r="G71">
            <v>155.833</v>
          </cell>
        </row>
        <row r="72">
          <cell r="G72">
            <v>582.26099999999997</v>
          </cell>
        </row>
        <row r="73">
          <cell r="G73">
            <v>525.36</v>
          </cell>
        </row>
        <row r="76">
          <cell r="G76">
            <v>64.587000000000003</v>
          </cell>
        </row>
        <row r="77">
          <cell r="G77">
            <v>1.335</v>
          </cell>
        </row>
      </sheetData>
      <sheetData sheetId="15">
        <row r="69">
          <cell r="E69">
            <v>197.49100000000001</v>
          </cell>
          <cell r="G69">
            <v>216.97900000000001</v>
          </cell>
        </row>
        <row r="74">
          <cell r="G74">
            <v>0.498</v>
          </cell>
        </row>
      </sheetData>
      <sheetData sheetId="16">
        <row r="68">
          <cell r="E68">
            <v>2069.085</v>
          </cell>
          <cell r="G68">
            <v>1347.4359999999999</v>
          </cell>
        </row>
        <row r="75">
          <cell r="G75">
            <v>2.9940000000000002</v>
          </cell>
        </row>
      </sheetData>
      <sheetData sheetId="17"/>
      <sheetData sheetId="18"/>
      <sheetData sheetId="19">
        <row r="68">
          <cell r="E68">
            <v>2584.8539999999998</v>
          </cell>
          <cell r="G68">
            <v>2654.002</v>
          </cell>
        </row>
      </sheetData>
      <sheetData sheetId="20">
        <row r="68">
          <cell r="E68">
            <v>334.00700000000001</v>
          </cell>
          <cell r="G68">
            <v>288.49</v>
          </cell>
        </row>
      </sheetData>
      <sheetData sheetId="21">
        <row r="68">
          <cell r="E68">
            <v>1047.6690000000001</v>
          </cell>
          <cell r="G68">
            <v>969.49900000000002</v>
          </cell>
        </row>
      </sheetData>
      <sheetData sheetId="22">
        <row r="68">
          <cell r="E68">
            <v>4250.4570000000003</v>
          </cell>
          <cell r="G68">
            <v>4436.5940000000001</v>
          </cell>
        </row>
        <row r="70">
          <cell r="G70">
            <v>7.3630000000000004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Апрел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F70">
            <v>868.846</v>
          </cell>
          <cell r="G70">
            <v>982.88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7" zoomScale="70" zoomScaleNormal="70" workbookViewId="0">
      <selection activeCell="B37" sqref="B37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17847.47</v>
      </c>
      <c r="C9" s="105">
        <f>C10+C11</f>
        <v>9029.6319999999996</v>
      </c>
      <c r="D9" s="105">
        <f t="shared" ref="D9:H9" si="0">D10+D11</f>
        <v>7489.241</v>
      </c>
      <c r="E9" s="105"/>
      <c r="F9" s="105">
        <f t="shared" si="0"/>
        <v>1300.9000000000001</v>
      </c>
      <c r="G9" s="105">
        <f t="shared" si="0"/>
        <v>27.696999999999999</v>
      </c>
      <c r="H9" s="105">
        <f t="shared" si="0"/>
        <v>0</v>
      </c>
      <c r="I9" s="105">
        <f>I10+I11</f>
        <v>15.164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2771.9369999999999</v>
      </c>
      <c r="C10" s="113">
        <f>[1]Аксион!$G$69</f>
        <v>1484.7270000000001</v>
      </c>
      <c r="D10" s="113">
        <f>[1]Аксион!$G$68</f>
        <v>1287.21</v>
      </c>
      <c r="E10" s="114"/>
      <c r="F10" s="114"/>
      <c r="G10" s="114"/>
      <c r="H10" s="88">
        <f t="shared" ref="H10:H21" si="1">SUM(J10:M10)</f>
        <v>0</v>
      </c>
      <c r="I10" s="115">
        <f>[1]Аксион!$G$74</f>
        <v>3.0760000000000001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15075.532999999999</v>
      </c>
      <c r="C11" s="88">
        <f>[1]Ижсталь!$G$75</f>
        <v>7544.9049999999997</v>
      </c>
      <c r="D11" s="88">
        <f>[1]Ижсталь!$G$74</f>
        <v>6202.0309999999999</v>
      </c>
      <c r="E11" s="88"/>
      <c r="F11" s="88">
        <f>[1]Ижсталь!$G$76</f>
        <v>1300.9000000000001</v>
      </c>
      <c r="G11" s="88">
        <f>[1]Ижсталь!$G$77</f>
        <v>27.696999999999999</v>
      </c>
      <c r="H11" s="88">
        <f t="shared" si="1"/>
        <v>0</v>
      </c>
      <c r="I11" s="88">
        <f>[1]Ижсталь!$G$81</f>
        <v>12.087999999999999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1334.414</v>
      </c>
      <c r="C12" s="92"/>
      <c r="D12" s="92">
        <f>[1]ЮУНК!$G$69</f>
        <v>596.04700000000003</v>
      </c>
      <c r="E12" s="92">
        <f>[1]ЮУНК!$G$70</f>
        <v>738.36699999999996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13.1</v>
      </c>
      <c r="C13" s="92"/>
      <c r="D13" s="95"/>
      <c r="E13" s="95"/>
      <c r="F13" s="95">
        <f>[1]Междуреч!$G$115</f>
        <v>13.1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0">
        <f t="shared" si="2"/>
        <v>318.64000000000004</v>
      </c>
      <c r="C14" s="92"/>
      <c r="D14" s="95">
        <f>[1]Междуреч!$G$125</f>
        <v>309.33800000000002</v>
      </c>
      <c r="E14" s="95">
        <f>[1]Междуреч!$G$127</f>
        <v>9.3019999999999996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98108.319000000003</v>
      </c>
      <c r="C15" s="95"/>
      <c r="D15" s="95">
        <f>SUM(D16:D17)</f>
        <v>96714.19200000001</v>
      </c>
      <c r="E15" s="95">
        <f t="shared" ref="E15:G15" si="3">SUM(E16:E17)</f>
        <v>95.465999999999994</v>
      </c>
      <c r="F15" s="95">
        <f>SUM(G16:G17)</f>
        <v>1.339</v>
      </c>
      <c r="G15" s="95">
        <f t="shared" si="3"/>
        <v>1.339</v>
      </c>
      <c r="H15" s="88">
        <f t="shared" si="1"/>
        <v>99.522999999999996</v>
      </c>
      <c r="I15" s="95"/>
      <c r="J15" s="99">
        <f>J16+J17</f>
        <v>99.522999999999996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70690.706000000006</v>
      </c>
      <c r="C16" s="92"/>
      <c r="D16" s="92">
        <f>[1]БЗФ!$G$68</f>
        <v>70690.706000000006</v>
      </c>
      <c r="E16" s="92"/>
      <c r="F16" s="92"/>
      <c r="G16" s="92"/>
      <c r="H16" s="88">
        <f t="shared" si="1"/>
        <v>99.522999999999996</v>
      </c>
      <c r="I16" s="92"/>
      <c r="J16" s="99">
        <f>[1]БЗФ!$G$73</f>
        <v>99.522999999999996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27417.613000000001</v>
      </c>
      <c r="C17" s="92"/>
      <c r="D17" s="92">
        <f>'[1]Кор-ГОК'!$G$58</f>
        <v>26023.486000000001</v>
      </c>
      <c r="E17" s="92">
        <f>'[1]Кор-ГОК'!$G$59</f>
        <v>95.465999999999994</v>
      </c>
      <c r="F17" s="92">
        <f>'[1]Кор-ГОК'!$G$60</f>
        <v>1297.3219999999999</v>
      </c>
      <c r="G17" s="92">
        <f>'[1]Кор-ГОК'!$G$61</f>
        <v>1.339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'[1]Кор-ГОК'!$G$89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25100.055</v>
      </c>
      <c r="C19" s="92"/>
      <c r="D19" s="92">
        <f>[1]БМК!$G$69</f>
        <v>25100.055</v>
      </c>
      <c r="E19" s="92"/>
      <c r="F19" s="92"/>
      <c r="G19" s="92"/>
      <c r="H19" s="88">
        <f t="shared" si="1"/>
        <v>38.53</v>
      </c>
      <c r="I19" s="92"/>
      <c r="J19" s="92">
        <f>[1]БМК!$G$75</f>
        <v>38.53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20791.5</v>
      </c>
      <c r="C20" s="92"/>
      <c r="D20" s="92">
        <f>SUM(D21:D23)</f>
        <v>19227.084999999999</v>
      </c>
      <c r="E20" s="92">
        <f>SUM(E21:E23)</f>
        <v>1564.415</v>
      </c>
      <c r="F20" s="92"/>
      <c r="G20" s="92"/>
      <c r="H20" s="88">
        <f t="shared" si="1"/>
        <v>33.433999999999997</v>
      </c>
      <c r="I20" s="92"/>
      <c r="J20" s="92">
        <f>J21+J23+J22</f>
        <v>29.942</v>
      </c>
      <c r="K20" s="93">
        <f>K21+K22+K23</f>
        <v>3.492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19227.084999999999</v>
      </c>
      <c r="C21" s="92"/>
      <c r="D21" s="92">
        <f>'[1]ЯкутУ+'!$G$67</f>
        <v>19227.084999999999</v>
      </c>
      <c r="E21" s="92"/>
      <c r="F21" s="92"/>
      <c r="G21" s="92"/>
      <c r="H21" s="88">
        <f t="shared" si="1"/>
        <v>29.942</v>
      </c>
      <c r="I21" s="92"/>
      <c r="J21" s="92">
        <f>'[1]ЯкутУ+'!$G$72</f>
        <v>29.942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1347.4359999999999</v>
      </c>
      <c r="C22" s="92"/>
      <c r="D22" s="104"/>
      <c r="E22" s="92">
        <f>[1]ТП_Посьет!$G$68</f>
        <v>1347.4359999999999</v>
      </c>
      <c r="F22" s="92"/>
      <c r="G22" s="92"/>
      <c r="H22" s="88"/>
      <c r="I22" s="92"/>
      <c r="J22" s="103"/>
      <c r="K22" s="92">
        <f>[1]ТП_Посьет!$G$75</f>
        <v>2.9940000000000002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216.97900000000001</v>
      </c>
      <c r="C23" s="92"/>
      <c r="D23" s="104"/>
      <c r="E23" s="92">
        <f>[1]МТП_Ванино!$G$69</f>
        <v>216.97900000000001</v>
      </c>
      <c r="F23" s="92"/>
      <c r="G23" s="92"/>
      <c r="H23" s="88">
        <f t="shared" ref="H23:H33" si="5">SUM(J23:M23)</f>
        <v>0.498</v>
      </c>
      <c r="I23" s="92"/>
      <c r="J23" s="103"/>
      <c r="K23" s="92">
        <f>[1]МТП_Ванино!$G$74</f>
        <v>0.498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67.647000000000006</v>
      </c>
      <c r="C24" s="92"/>
      <c r="D24" s="92"/>
      <c r="E24" s="92"/>
      <c r="F24" s="92">
        <f>'[1]ЯкутУ+'!$G$94</f>
        <v>50.56</v>
      </c>
      <c r="G24" s="92">
        <f>'[1]ЯкутУ+'!$G$95</f>
        <v>17.087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33662.167000000009</v>
      </c>
      <c r="C25" s="92"/>
      <c r="D25" s="92">
        <f>SUM(D26:D26)</f>
        <v>22689.976000000002</v>
      </c>
      <c r="E25" s="92">
        <f>SUM(E26)</f>
        <v>10952.489</v>
      </c>
      <c r="F25" s="92">
        <f>SUM(G26:G26)</f>
        <v>9.8510000000000009</v>
      </c>
      <c r="G25" s="92">
        <f>SUM(G26:G26)</f>
        <v>9.8510000000000009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36883.716000000008</v>
      </c>
      <c r="C26" s="84"/>
      <c r="D26" s="88">
        <f>[1]Междуреч!$G$62+[1]Междуреч!$G$67+'[1]ЦОФ Сибирь'!$G$68</f>
        <v>22689.976000000002</v>
      </c>
      <c r="E26" s="88">
        <f>[1]Междуреч!$G$63+[1]Междуреч!$G$68</f>
        <v>10952.489</v>
      </c>
      <c r="F26" s="88">
        <f>[1]Междуреч!$G$64+[1]Междуреч!$G$69</f>
        <v>3231.4</v>
      </c>
      <c r="G26" s="88">
        <f>[1]Междуреч!$G$65</f>
        <v>9.8510000000000009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49819.134999999995</v>
      </c>
      <c r="C27" s="92">
        <f>SUM(C28:C29)</f>
        <v>982.88</v>
      </c>
      <c r="D27" s="92">
        <f>SUM(D28:D29)</f>
        <v>48310.894999999997</v>
      </c>
      <c r="E27" s="92">
        <f>SUM(E28:E29)</f>
        <v>525.36</v>
      </c>
      <c r="F27" s="92">
        <f>SUM(G28:G29)</f>
        <v>0</v>
      </c>
      <c r="G27" s="92">
        <f>SUM(G28:G29)</f>
        <v>0</v>
      </c>
      <c r="H27" s="88">
        <f t="shared" si="5"/>
        <v>64.587000000000003</v>
      </c>
      <c r="I27" s="92">
        <f>I28+I29</f>
        <v>1.335</v>
      </c>
      <c r="J27" s="92">
        <f>J28+J29</f>
        <v>64.587000000000003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4" si="6">SUM(C28:G28)</f>
        <v>5835.6760000000004</v>
      </c>
      <c r="C28" s="88"/>
      <c r="D28" s="88">
        <f>[1]УралКУЗ!$G$68</f>
        <v>5835.6760000000004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44139.291999999994</v>
      </c>
      <c r="C29" s="88">
        <f>[2]ЧМК!$G$70</f>
        <v>982.88</v>
      </c>
      <c r="D29" s="108">
        <f>[1]ЧМК!$G$69+[1]ЧМК!$G$72</f>
        <v>42475.218999999997</v>
      </c>
      <c r="E29" s="88">
        <f>[1]ЧМК!$G$73</f>
        <v>525.36</v>
      </c>
      <c r="F29" s="88">
        <f>[1]ЧМК!$G$71</f>
        <v>155.833</v>
      </c>
      <c r="G29" s="88"/>
      <c r="H29" s="88">
        <f t="shared" si="5"/>
        <v>64.587000000000003</v>
      </c>
      <c r="I29" s="88">
        <f>[1]ЧМК!$G$77</f>
        <v>1.335</v>
      </c>
      <c r="J29" s="88">
        <f>[1]ЧМК!$G$76</f>
        <v>64.587000000000003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288.49</v>
      </c>
      <c r="C30" s="88"/>
      <c r="D30" s="92">
        <f>[1]ЭТПЗ!$G$68</f>
        <v>288.49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2654.002</v>
      </c>
      <c r="C31" s="88"/>
      <c r="D31" s="92">
        <f>[1]НЫТВА!$G$68</f>
        <v>2654.002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969.49900000000002</v>
      </c>
      <c r="C32" s="88"/>
      <c r="D32" s="92">
        <f>[1]Вяртсиль!$G$68</f>
        <v>969.49900000000002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1189.597</v>
      </c>
      <c r="C33" s="88"/>
      <c r="D33" s="92">
        <f>[1]Междуреч!$G$136</f>
        <v>1189.597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45" customHeight="1" x14ac:dyDescent="0.25">
      <c r="A34" s="6" t="s">
        <v>36</v>
      </c>
      <c r="B34" s="110">
        <f t="shared" si="6"/>
        <v>4443.9570000000003</v>
      </c>
      <c r="C34" s="88"/>
      <c r="D34" s="92">
        <f>[1]КЗФ!$G$68</f>
        <v>4436.5940000000001</v>
      </c>
      <c r="E34" s="88"/>
      <c r="F34" s="88">
        <f>[1]КЗФ!$G$70</f>
        <v>7.3630000000000004</v>
      </c>
      <c r="G34" s="88"/>
      <c r="H34" s="88"/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9" customHeight="1" x14ac:dyDescent="0.25">
      <c r="A35" s="16" t="s">
        <v>4</v>
      </c>
      <c r="B35" s="107">
        <f>SUM(B9:B34)-B9-B15-B20-B25-B27</f>
        <v>259985.37399999995</v>
      </c>
      <c r="C35" s="93">
        <f>C9+C27</f>
        <v>10012.511999999999</v>
      </c>
      <c r="D35" s="93">
        <f>D9+D12+D14+D16+D19+D20+D25+D27+D17+D30+D31+D32+D33</f>
        <v>225538.41700000002</v>
      </c>
      <c r="E35" s="93">
        <f>F12+F25+F27+F20+F15+F29</f>
        <v>167.023</v>
      </c>
      <c r="F35" s="93">
        <f>F9+F13+F24+F25+F15+F27</f>
        <v>1375.75</v>
      </c>
      <c r="G35" s="93">
        <f>G13+G24+G25+G15+G11</f>
        <v>55.974000000000004</v>
      </c>
      <c r="H35" s="93">
        <f>H9+H12+H13+H14+H16+H19+H21+H24+H25+H27+H30</f>
        <v>232.58199999999999</v>
      </c>
      <c r="I35" s="93">
        <f>I9+I27</f>
        <v>16.498999999999999</v>
      </c>
      <c r="J35" s="93">
        <f>J16+J19+J21+J25+J27+J30</f>
        <v>232.58199999999999</v>
      </c>
      <c r="K35" s="93">
        <f>K20</f>
        <v>3.492</v>
      </c>
      <c r="L35" s="93">
        <f>L25</f>
        <v>0</v>
      </c>
      <c r="M35" s="93">
        <f>SUM(M11:M27)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25" x14ac:dyDescent="0.3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25" x14ac:dyDescent="0.3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75" x14ac:dyDescent="0.25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75" x14ac:dyDescent="0.25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75" x14ac:dyDescent="0.25">
      <c r="A50" s="68"/>
      <c r="B50" s="59"/>
      <c r="C50" s="60"/>
      <c r="D50" s="61"/>
      <c r="E50" s="62"/>
    </row>
    <row r="51" spans="1:13" ht="15.75" x14ac:dyDescent="0.25">
      <c r="A51" s="68"/>
      <c r="B51" s="59"/>
      <c r="C51" s="46"/>
      <c r="D51" s="63"/>
      <c r="E51" s="58"/>
    </row>
    <row r="52" spans="1:13" ht="15.75" x14ac:dyDescent="0.25">
      <c r="A52" s="24"/>
      <c r="B52" s="22"/>
      <c r="C52" s="46"/>
      <c r="D52" s="61"/>
      <c r="E52" s="52"/>
    </row>
    <row r="53" spans="1:13" ht="15.75" x14ac:dyDescent="0.25">
      <c r="A53" s="47"/>
      <c r="B53" s="22"/>
      <c r="C53" s="46"/>
      <c r="D53" s="27"/>
      <c r="E53" s="64"/>
    </row>
    <row r="54" spans="1:13" ht="15.75" x14ac:dyDescent="0.25">
      <c r="A54" s="69"/>
      <c r="B54" s="65"/>
      <c r="C54" s="46"/>
      <c r="D54" s="53"/>
      <c r="E54" s="64"/>
    </row>
    <row r="55" spans="1:13" ht="15.75" x14ac:dyDescent="0.25">
      <c r="A55" s="24"/>
      <c r="B55" s="56"/>
      <c r="C55" s="46"/>
      <c r="D55" s="53"/>
      <c r="E55" s="23"/>
    </row>
    <row r="56" spans="1:13" ht="15.75" x14ac:dyDescent="0.25">
      <c r="A56" s="39"/>
      <c r="B56" s="39"/>
      <c r="C56" s="46"/>
      <c r="D56" s="27"/>
      <c r="E56" s="23"/>
      <c r="F56" s="39"/>
    </row>
    <row r="57" spans="1:13" ht="15.75" x14ac:dyDescent="0.25">
      <c r="A57" s="25"/>
      <c r="B57" s="39"/>
      <c r="C57" s="46"/>
      <c r="D57" s="66"/>
      <c r="E57" s="23"/>
      <c r="F57" s="39"/>
    </row>
    <row r="58" spans="1:13" ht="15.75" x14ac:dyDescent="0.25">
      <c r="A58" s="25"/>
      <c r="B58" s="39"/>
      <c r="C58" s="51"/>
      <c r="D58" s="53"/>
      <c r="E58" s="58"/>
      <c r="F58" s="39"/>
    </row>
    <row r="59" spans="1:13" x14ac:dyDescent="0.25">
      <c r="A59" s="25"/>
      <c r="B59" s="39"/>
      <c r="C59" s="39"/>
      <c r="D59" s="39"/>
      <c r="E59" s="39"/>
      <c r="F59" s="39"/>
    </row>
    <row r="60" spans="1:13" x14ac:dyDescent="0.25">
      <c r="A60" s="25"/>
      <c r="B60" s="39"/>
      <c r="C60" s="39"/>
      <c r="D60" s="39"/>
      <c r="E60" s="39"/>
      <c r="F60" s="39"/>
    </row>
    <row r="61" spans="1:13" x14ac:dyDescent="0.25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2022-07-08T05:22:37Z</dcterms:modified>
</cp:coreProperties>
</file>